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mosur\Desktop\dzierżawa\ogłoszenie\"/>
    </mc:Choice>
  </mc:AlternateContent>
  <xr:revisionPtr revIDLastSave="0" documentId="8_{B9E806A7-3734-40F8-98BB-87C11F33D9B2}" xr6:coauthVersionLast="47" xr6:coauthVersionMax="47" xr10:uidLastSave="{00000000-0000-0000-0000-000000000000}"/>
  <bookViews>
    <workbookView xWindow="732" yWindow="0" windowWidth="17496" windowHeight="12240" xr2:uid="{34EFE3AE-C92A-40FC-9225-0A3E771DE7D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 s="1"/>
  <c r="C9" i="1" s="1"/>
  <c r="F93" i="1"/>
  <c r="F91" i="1"/>
  <c r="D89" i="1"/>
  <c r="C89" i="1"/>
  <c r="E73" i="1"/>
  <c r="E69" i="1"/>
  <c r="G67" i="1"/>
  <c r="G71" i="1" s="1"/>
  <c r="E61" i="1"/>
  <c r="E58" i="1" s="1"/>
  <c r="E62" i="1"/>
  <c r="E63" i="1"/>
  <c r="E64" i="1"/>
  <c r="E60" i="1"/>
  <c r="D58" i="1"/>
  <c r="G58" i="1"/>
  <c r="C58" i="1"/>
  <c r="E56" i="1"/>
  <c r="E55" i="1"/>
  <c r="G51" i="1"/>
  <c r="D31" i="1"/>
  <c r="D49" i="1" s="1"/>
  <c r="C31" i="1"/>
  <c r="C49" i="1" s="1"/>
  <c r="D14" i="1"/>
  <c r="C12" i="1" l="1"/>
  <c r="C13" i="1"/>
  <c r="D33" i="1" s="1"/>
  <c r="C17" i="1" l="1"/>
  <c r="C23" i="1" s="1"/>
  <c r="C40" i="1" s="1"/>
  <c r="C53" i="1" s="1"/>
  <c r="C51" i="1" s="1"/>
  <c r="C67" i="1" s="1"/>
  <c r="C71" i="1" s="1"/>
  <c r="C75" i="1" s="1"/>
  <c r="C80" i="1" s="1"/>
  <c r="C33" i="1"/>
  <c r="C14" i="1"/>
  <c r="F54" i="1" s="1"/>
  <c r="C19" i="1"/>
  <c r="C24" i="1" s="1"/>
  <c r="D40" i="1" s="1"/>
  <c r="D53" i="1" s="1"/>
  <c r="C82" i="1" l="1"/>
  <c r="C93" i="1"/>
  <c r="C95" i="1" s="1"/>
  <c r="C79" i="1"/>
  <c r="C91" i="1" s="1"/>
  <c r="D51" i="1"/>
  <c r="D67" i="1" s="1"/>
  <c r="D71" i="1" s="1"/>
  <c r="D75" i="1" s="1"/>
  <c r="E53" i="1"/>
  <c r="E51" i="1" s="1"/>
  <c r="E67" i="1" s="1"/>
  <c r="E71" i="1" s="1"/>
  <c r="E75" i="1" s="1"/>
  <c r="F51" i="1"/>
  <c r="F82" i="1"/>
  <c r="E33" i="1"/>
  <c r="F33" i="1"/>
  <c r="F95" i="1" s="1"/>
  <c r="F65" i="1" l="1"/>
  <c r="F58" i="1" s="1"/>
  <c r="F67" i="1" s="1"/>
  <c r="F71" i="1" s="1"/>
  <c r="F75" i="1" s="1"/>
  <c r="D79" i="1"/>
  <c r="D91" i="1" s="1"/>
  <c r="E91" i="1" s="1"/>
  <c r="D80" i="1"/>
  <c r="G91" i="1" l="1"/>
  <c r="D82" i="1"/>
  <c r="E82" i="1" s="1"/>
  <c r="G82" i="1" s="1"/>
  <c r="G75" i="1" s="1"/>
  <c r="D93" i="1"/>
  <c r="D95" i="1" l="1"/>
  <c r="E93" i="1"/>
  <c r="G80" i="1"/>
  <c r="H93" i="1" s="1"/>
  <c r="G79" i="1"/>
  <c r="H91" i="1" s="1"/>
  <c r="H95" i="1" l="1"/>
  <c r="G93" i="1"/>
  <c r="E95" i="1"/>
  <c r="I91" i="1"/>
  <c r="I93" i="1" l="1"/>
  <c r="I95" i="1" s="1"/>
  <c r="G95" i="1"/>
</calcChain>
</file>

<file path=xl/sharedStrings.xml><?xml version="1.0" encoding="utf-8"?>
<sst xmlns="http://schemas.openxmlformats.org/spreadsheetml/2006/main" count="78" uniqueCount="62">
  <si>
    <t>Planowana sprzedaż ciepła</t>
  </si>
  <si>
    <t>GJ/rok</t>
  </si>
  <si>
    <t>Planowany wskaźnik strat cieła w ramach usługi przesyłania i dystrybucji ciepła</t>
  </si>
  <si>
    <t>% ciepła wprowadzonego do systemu ciepłowniczego w Skoczowie</t>
  </si>
  <si>
    <t>Zamówiona moc cieplna przez odbiorców</t>
  </si>
  <si>
    <t>MW</t>
  </si>
  <si>
    <t>Planowana sprzedaż ciepła na 1 MW zamówionej mocy cieplnej</t>
  </si>
  <si>
    <t>Zakładana struktura produkcji ciepła wprowadzonego do sieci</t>
  </si>
  <si>
    <t>Kotłownia gazowa dzierżawiona od SPK</t>
  </si>
  <si>
    <t>Udział</t>
  </si>
  <si>
    <t>Ilość ciepła wprowadzonego do systemu ciepłowniczego w Skoczowie</t>
  </si>
  <si>
    <t>Ilość (GJ/rok)</t>
  </si>
  <si>
    <t>Inne źródło ciepła - produkcja własna</t>
  </si>
  <si>
    <t>Inne źródło ciepła - zakup ciepła</t>
  </si>
  <si>
    <t>Produkcja ciepła na potrzeby własne źrodła ciepła</t>
  </si>
  <si>
    <t>Udział ciepła na potrzeby własne źródła w łącznej produkcji</t>
  </si>
  <si>
    <t>Łączna produkcja ciepła w źrodłach ciepła</t>
  </si>
  <si>
    <t>Koszty wytwarzania ciepła</t>
  </si>
  <si>
    <t>Koszty zakupu ciepła</t>
  </si>
  <si>
    <t>Razem</t>
  </si>
  <si>
    <t>Przesyłanie i dystrybucja ciepła</t>
  </si>
  <si>
    <t>Sprawność spalania/wytwarzania ciepła - %</t>
  </si>
  <si>
    <t>TABELA. 1 WYJŚCIOWE ZAŁOŻENIA DOTYCZĄCE FUNKCJONOWANIA SYSTEMU CIEPŁOWNICZEGO W SKOCZOWIE</t>
  </si>
  <si>
    <t>Cena zakupu ciepła - opłata stała za MW (zł/MW/rok)</t>
  </si>
  <si>
    <t>Cena zakupu ciepła - opłata zmienna za GJ (zł/GJ)</t>
  </si>
  <si>
    <t>TABELA 2. ZAŁOŻENIA DOTYCZĄCE KOSZTÓW CIEPŁA</t>
  </si>
  <si>
    <t>JEDNOSTKOWE KOSZTY CIEPŁA - ZAŁOŻENIA</t>
  </si>
  <si>
    <t>Moc cieplna z poszczególnych źródeł ciepła (MW)</t>
  </si>
  <si>
    <t>Planowana ilość ciepła w paliwie (GJ/rok)</t>
  </si>
  <si>
    <t>Planowany koszt jednostkowy paliwa (zł/GJ ciepła w paliwie)</t>
  </si>
  <si>
    <t>BEZPOŚREDNIE KOSZTY ZMIENNE</t>
  </si>
  <si>
    <t>Paliwo</t>
  </si>
  <si>
    <t>Zakup ciepła</t>
  </si>
  <si>
    <t>Pozostałe koszty zmienne</t>
  </si>
  <si>
    <t>Uprawnienia do emisji CO2</t>
  </si>
  <si>
    <t>BEZPOŚREDNIE KOSZTY STAŁE</t>
  </si>
  <si>
    <t>Czynsz dzierżawny</t>
  </si>
  <si>
    <t>Amortyzacja majątku z własnych inwestycji</t>
  </si>
  <si>
    <t>Koszty zaangażowanego personelu</t>
  </si>
  <si>
    <t>Utrzymanie stanu technicznego majątku</t>
  </si>
  <si>
    <t>Pozostałe koszty stałe wytwarznaia ciepła</t>
  </si>
  <si>
    <t>RAZEM KOSZTY BEZPOŚREDNIE</t>
  </si>
  <si>
    <t>Narzut kosztów pośrednich (ogólny zarząd itp.)</t>
  </si>
  <si>
    <t>RAZEM KOSZTY</t>
  </si>
  <si>
    <t>ZWROT Z ZAANGAŻOWANEGO KAPITAŁU NA POKRYCIE KOSZTÓW FINANSOWYCH ORAZ ZYSKU Z DZIAŁALNOŚCI CIEPŁOWNICZEJ</t>
  </si>
  <si>
    <t>ŁĄCZNE PLANOWANE PRZYCHODY</t>
  </si>
  <si>
    <t>UDZIAŁ OPŁAT STAŁYCH W ŁĄCZNYCH OPŁATACH</t>
  </si>
  <si>
    <t>Cena (stawka opłaty) za zamówioną moc cielną (zł/MW/rok)</t>
  </si>
  <si>
    <t>Cena (stawka opłaty) za ciepło (zł/GJ)</t>
  </si>
  <si>
    <t>KOSZTY STRAT CIEPŁA</t>
  </si>
  <si>
    <t>TABELA 3. PLANOWANE ROCZNE KOSZTY ORAZ CENY I STAWKI OPŁAT</t>
  </si>
  <si>
    <t>PLANOWANE ROCZNE KOSZTY ORAZ CENY I STAWKI OPŁAT</t>
  </si>
  <si>
    <t>TABELA 4. OSTATECZNE CENY I STAWKI OPŁAT DLA ODBIORCÓW PRZYŁĄCZONYCH DO SYSTEMU CIEPŁOWNICZEGO W SKOCZOWIE</t>
  </si>
  <si>
    <t>Ceny wytwarzania ciepła</t>
  </si>
  <si>
    <t>Ceny zakupu ciepła</t>
  </si>
  <si>
    <t>Ceny wytworzonego ciepła dla odbiorcy z sieci</t>
  </si>
  <si>
    <t>Łączne opłaty</t>
  </si>
  <si>
    <t>OSTATECZNE CENY I STAWKI OPŁAT DLA ODBIORCÓW</t>
  </si>
  <si>
    <t>Stawki opłat za usługi przesyłania i dystrybucja ciepła</t>
  </si>
  <si>
    <t>Cena/stawka/opłata wskaźnikowa za ciepło (zł/GJ)</t>
  </si>
  <si>
    <t>Cena/stawka za zamówioną moc cieplną (zł/MW/rok)</t>
  </si>
  <si>
    <t>Cena/stawka zmienna za ciepło (zł/GJ)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</si>
</sst>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wrapText="1"/>
    </xf>
    <xf numFmtId="4" fontId="0" fillId="0" borderId="0" xfId="0" applyNumberFormat="1"/>
    <xf numFmtId="0" fontId="0" fillId="0" borderId="6" xfId="0" applyBorder="1"/>
    <xf numFmtId="2" fontId="2" fillId="0" borderId="5" xfId="0" applyNumberFormat="1" applyFont="1" applyBorder="1" applyAlignment="1">
      <alignment wrapText="1"/>
    </xf>
    <xf numFmtId="4" fontId="2" fillId="0" borderId="0" xfId="0" applyNumberFormat="1" applyFont="1"/>
    <xf numFmtId="2" fontId="0" fillId="0" borderId="5" xfId="0" applyNumberFormat="1" applyBorder="1" applyAlignment="1">
      <alignment wrapText="1"/>
    </xf>
    <xf numFmtId="10" fontId="0" fillId="2" borderId="0" xfId="0" applyNumberFormat="1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0" fillId="2" borderId="0" xfId="0" applyNumberFormat="1" applyFill="1"/>
    <xf numFmtId="164" fontId="0" fillId="0" borderId="0" xfId="1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2" fontId="2" fillId="0" borderId="10" xfId="0" applyNumberFormat="1" applyFont="1" applyBorder="1" applyAlignment="1">
      <alignment wrapText="1"/>
    </xf>
    <xf numFmtId="4" fontId="2" fillId="0" borderId="11" xfId="0" applyNumberFormat="1" applyFont="1" applyBorder="1"/>
    <xf numFmtId="0" fontId="2" fillId="0" borderId="12" xfId="0" applyFont="1" applyBorder="1"/>
    <xf numFmtId="2" fontId="0" fillId="0" borderId="13" xfId="0" applyNumberFormat="1" applyBorder="1" applyAlignment="1">
      <alignment wrapText="1"/>
    </xf>
    <xf numFmtId="0" fontId="0" fillId="0" borderId="14" xfId="0" applyBorder="1"/>
    <xf numFmtId="2" fontId="3" fillId="0" borderId="15" xfId="0" applyNumberFormat="1" applyFont="1" applyBorder="1" applyAlignment="1">
      <alignment wrapText="1"/>
    </xf>
    <xf numFmtId="9" fontId="3" fillId="2" borderId="16" xfId="0" applyNumberFormat="1" applyFont="1" applyFill="1" applyBorder="1"/>
    <xf numFmtId="4" fontId="0" fillId="0" borderId="14" xfId="0" applyNumberFormat="1" applyBorder="1"/>
    <xf numFmtId="2" fontId="0" fillId="0" borderId="8" xfId="0" applyNumberForma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17" xfId="0" applyBorder="1"/>
    <xf numFmtId="0" fontId="0" fillId="2" borderId="17" xfId="0" applyFill="1" applyBorder="1"/>
    <xf numFmtId="0" fontId="0" fillId="0" borderId="26" xfId="0" applyBorder="1"/>
    <xf numFmtId="0" fontId="0" fillId="0" borderId="27" xfId="0" applyBorder="1"/>
    <xf numFmtId="165" fontId="0" fillId="2" borderId="0" xfId="0" applyNumberFormat="1" applyFill="1"/>
    <xf numFmtId="0" fontId="0" fillId="2" borderId="27" xfId="0" applyFill="1" applyBorder="1"/>
    <xf numFmtId="4" fontId="0" fillId="2" borderId="27" xfId="0" applyNumberFormat="1" applyFill="1" applyBorder="1"/>
    <xf numFmtId="164" fontId="0" fillId="2" borderId="0" xfId="0" applyNumberFormat="1" applyFill="1"/>
    <xf numFmtId="0" fontId="0" fillId="2" borderId="0" xfId="0" applyFill="1"/>
    <xf numFmtId="0" fontId="0" fillId="0" borderId="24" xfId="0" applyBorder="1"/>
    <xf numFmtId="0" fontId="0" fillId="0" borderId="18" xfId="0" applyBorder="1"/>
    <xf numFmtId="0" fontId="0" fillId="0" borderId="25" xfId="0" applyBorder="1"/>
    <xf numFmtId="4" fontId="2" fillId="0" borderId="12" xfId="0" applyNumberFormat="1" applyFont="1" applyBorder="1"/>
    <xf numFmtId="4" fontId="2" fillId="0" borderId="29" xfId="0" applyNumberFormat="1" applyFont="1" applyBorder="1"/>
    <xf numFmtId="4" fontId="2" fillId="2" borderId="29" xfId="0" applyNumberFormat="1" applyFont="1" applyFill="1" applyBorder="1"/>
    <xf numFmtId="0" fontId="2" fillId="0" borderId="1" xfId="0" applyFont="1" applyBorder="1"/>
    <xf numFmtId="4" fontId="0" fillId="0" borderId="17" xfId="0" applyNumberFormat="1" applyBorder="1"/>
    <xf numFmtId="4" fontId="2" fillId="0" borderId="30" xfId="0" applyNumberFormat="1" applyFont="1" applyBorder="1"/>
    <xf numFmtId="4" fontId="2" fillId="0" borderId="28" xfId="0" applyNumberFormat="1" applyFont="1" applyBorder="1"/>
    <xf numFmtId="2" fontId="0" fillId="0" borderId="31" xfId="0" applyNumberFormat="1" applyBorder="1" applyAlignment="1">
      <alignment horizontal="center" wrapText="1"/>
    </xf>
    <xf numFmtId="2" fontId="0" fillId="0" borderId="32" xfId="0" applyNumberForma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35" xfId="0" applyFont="1" applyBorder="1"/>
    <xf numFmtId="4" fontId="2" fillId="0" borderId="36" xfId="0" applyNumberFormat="1" applyFont="1" applyBorder="1"/>
    <xf numFmtId="4" fontId="0" fillId="0" borderId="6" xfId="0" applyNumberFormat="1" applyBorder="1"/>
    <xf numFmtId="4" fontId="0" fillId="2" borderId="0" xfId="0" applyNumberFormat="1" applyFill="1"/>
    <xf numFmtId="4" fontId="0" fillId="2" borderId="6" xfId="0" applyNumberFormat="1" applyFill="1" applyBorder="1"/>
    <xf numFmtId="0" fontId="2" fillId="0" borderId="35" xfId="0" applyFont="1" applyBorder="1" applyAlignment="1">
      <alignment wrapText="1"/>
    </xf>
    <xf numFmtId="4" fontId="2" fillId="2" borderId="36" xfId="0" applyNumberFormat="1" applyFont="1" applyFill="1" applyBorder="1"/>
    <xf numFmtId="0" fontId="2" fillId="0" borderId="37" xfId="0" applyFont="1" applyBorder="1" applyAlignment="1">
      <alignment horizontal="center" wrapText="1"/>
    </xf>
    <xf numFmtId="4" fontId="0" fillId="0" borderId="26" xfId="0" applyNumberFormat="1" applyBorder="1"/>
    <xf numFmtId="4" fontId="2" fillId="0" borderId="1" xfId="0" applyNumberFormat="1" applyFont="1" applyBorder="1"/>
    <xf numFmtId="0" fontId="4" fillId="0" borderId="26" xfId="0" applyFont="1" applyBorder="1"/>
    <xf numFmtId="0" fontId="4" fillId="2" borderId="0" xfId="0" applyFont="1" applyFill="1"/>
    <xf numFmtId="0" fontId="4" fillId="0" borderId="0" xfId="0" applyFont="1"/>
    <xf numFmtId="0" fontId="4" fillId="0" borderId="17" xfId="0" applyFont="1" applyBorder="1"/>
    <xf numFmtId="0" fontId="4" fillId="2" borderId="6" xfId="0" applyFont="1" applyFill="1" applyBorder="1"/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2" fillId="0" borderId="1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2ADA9-B63A-4695-9CFA-4381CF83099D}">
  <dimension ref="B2:I96"/>
  <sheetViews>
    <sheetView tabSelected="1" topLeftCell="A85" workbookViewId="0">
      <selection activeCell="F33" sqref="F33"/>
    </sheetView>
  </sheetViews>
  <sheetFormatPr defaultRowHeight="14.4" x14ac:dyDescent="0.3"/>
  <cols>
    <col min="1" max="1" width="3" customWidth="1"/>
    <col min="2" max="2" width="50" customWidth="1"/>
    <col min="3" max="6" width="12.77734375" customWidth="1"/>
    <col min="7" max="7" width="12.88671875" customWidth="1"/>
    <col min="8" max="8" width="11.88671875" customWidth="1"/>
    <col min="9" max="9" width="11.77734375" customWidth="1"/>
  </cols>
  <sheetData>
    <row r="2" spans="2:8" x14ac:dyDescent="0.3">
      <c r="B2" s="1" t="s">
        <v>22</v>
      </c>
    </row>
    <row r="3" spans="2:8" ht="15" thickBot="1" x14ac:dyDescent="0.35"/>
    <row r="4" spans="2:8" x14ac:dyDescent="0.3">
      <c r="B4" s="18"/>
      <c r="C4" s="2"/>
      <c r="D4" s="2"/>
      <c r="E4" s="2"/>
      <c r="F4" s="2"/>
      <c r="G4" s="2"/>
      <c r="H4" s="3"/>
    </row>
    <row r="5" spans="2:8" x14ac:dyDescent="0.3">
      <c r="B5" s="4" t="s">
        <v>4</v>
      </c>
      <c r="C5">
        <v>13.163</v>
      </c>
      <c r="D5" t="s">
        <v>5</v>
      </c>
      <c r="H5" s="6"/>
    </row>
    <row r="6" spans="2:8" ht="28.8" x14ac:dyDescent="0.3">
      <c r="B6" s="4" t="s">
        <v>6</v>
      </c>
      <c r="C6" s="5">
        <f>57306/C5</f>
        <v>4353.566816075363</v>
      </c>
      <c r="D6" t="s">
        <v>1</v>
      </c>
      <c r="H6" s="6"/>
    </row>
    <row r="7" spans="2:8" x14ac:dyDescent="0.3">
      <c r="B7" s="7" t="s">
        <v>0</v>
      </c>
      <c r="C7" s="8">
        <f>C5*C6</f>
        <v>57306.000000000007</v>
      </c>
      <c r="D7" s="1" t="s">
        <v>1</v>
      </c>
      <c r="H7" s="6"/>
    </row>
    <row r="8" spans="2:8" ht="29.4" thickBot="1" x14ac:dyDescent="0.35">
      <c r="B8" s="9" t="s">
        <v>2</v>
      </c>
      <c r="C8" s="10">
        <v>0.1565</v>
      </c>
      <c r="D8" t="s">
        <v>3</v>
      </c>
      <c r="H8" s="6"/>
    </row>
    <row r="9" spans="2:8" ht="29.4" thickBot="1" x14ac:dyDescent="0.35">
      <c r="B9" s="19" t="s">
        <v>10</v>
      </c>
      <c r="C9" s="20">
        <f>ROUND(C7/(1-C8),2)</f>
        <v>67938.350000000006</v>
      </c>
      <c r="D9" s="21" t="s">
        <v>1</v>
      </c>
      <c r="H9" s="6"/>
    </row>
    <row r="10" spans="2:8" x14ac:dyDescent="0.3">
      <c r="B10" s="9"/>
      <c r="H10" s="6"/>
    </row>
    <row r="11" spans="2:8" ht="28.8" x14ac:dyDescent="0.3">
      <c r="B11" s="7" t="s">
        <v>7</v>
      </c>
      <c r="C11" s="11" t="s">
        <v>11</v>
      </c>
      <c r="D11" s="12" t="s">
        <v>9</v>
      </c>
      <c r="H11" s="6"/>
    </row>
    <row r="12" spans="2:8" x14ac:dyDescent="0.3">
      <c r="B12" s="9" t="s">
        <v>8</v>
      </c>
      <c r="C12" s="5">
        <f>ROUND(D12*C9,2)</f>
        <v>0</v>
      </c>
      <c r="D12" s="13">
        <v>0</v>
      </c>
      <c r="H12" s="6"/>
    </row>
    <row r="13" spans="2:8" x14ac:dyDescent="0.3">
      <c r="B13" s="9" t="s">
        <v>12</v>
      </c>
      <c r="C13" s="5">
        <f>ROUND(D13*C9,2)</f>
        <v>0</v>
      </c>
      <c r="D13" s="13">
        <v>0</v>
      </c>
      <c r="H13" s="6"/>
    </row>
    <row r="14" spans="2:8" x14ac:dyDescent="0.3">
      <c r="B14" s="9" t="s">
        <v>13</v>
      </c>
      <c r="C14" s="5">
        <f>C9-C13-C12</f>
        <v>67938.350000000006</v>
      </c>
      <c r="D14" s="13">
        <f>1-D12-D13</f>
        <v>1</v>
      </c>
      <c r="H14" s="6"/>
    </row>
    <row r="15" spans="2:8" x14ac:dyDescent="0.3">
      <c r="B15" s="9"/>
      <c r="H15" s="6"/>
    </row>
    <row r="16" spans="2:8" x14ac:dyDescent="0.3">
      <c r="B16" s="7" t="s">
        <v>14</v>
      </c>
      <c r="H16" s="6"/>
    </row>
    <row r="17" spans="2:8" x14ac:dyDescent="0.3">
      <c r="B17" s="22" t="s">
        <v>8</v>
      </c>
      <c r="C17" s="23">
        <f>ROUND(C18*C12/(1-C18),2)</f>
        <v>0</v>
      </c>
      <c r="D17" t="s">
        <v>1</v>
      </c>
      <c r="H17" s="6"/>
    </row>
    <row r="18" spans="2:8" x14ac:dyDescent="0.3">
      <c r="B18" s="24" t="s">
        <v>15</v>
      </c>
      <c r="C18" s="25">
        <v>0.02</v>
      </c>
      <c r="E18" s="14"/>
      <c r="H18" s="6"/>
    </row>
    <row r="19" spans="2:8" x14ac:dyDescent="0.3">
      <c r="B19" s="22" t="s">
        <v>12</v>
      </c>
      <c r="C19" s="26">
        <f>ROUND(C20*C13/(1-C20),2)</f>
        <v>0</v>
      </c>
      <c r="D19" t="s">
        <v>1</v>
      </c>
      <c r="H19" s="6"/>
    </row>
    <row r="20" spans="2:8" x14ac:dyDescent="0.3">
      <c r="B20" s="24" t="s">
        <v>15</v>
      </c>
      <c r="C20" s="25">
        <v>0.02</v>
      </c>
      <c r="H20" s="6"/>
    </row>
    <row r="21" spans="2:8" x14ac:dyDescent="0.3">
      <c r="B21" s="9"/>
      <c r="H21" s="6"/>
    </row>
    <row r="22" spans="2:8" x14ac:dyDescent="0.3">
      <c r="B22" s="7" t="s">
        <v>16</v>
      </c>
      <c r="H22" s="6"/>
    </row>
    <row r="23" spans="2:8" x14ac:dyDescent="0.3">
      <c r="B23" s="9" t="s">
        <v>8</v>
      </c>
      <c r="C23" s="5">
        <f>C17+C12</f>
        <v>0</v>
      </c>
      <c r="D23" t="s">
        <v>1</v>
      </c>
      <c r="H23" s="6"/>
    </row>
    <row r="24" spans="2:8" x14ac:dyDescent="0.3">
      <c r="B24" s="9" t="s">
        <v>12</v>
      </c>
      <c r="C24" s="5">
        <f>C13+C19</f>
        <v>0</v>
      </c>
      <c r="D24" t="s">
        <v>1</v>
      </c>
      <c r="H24" s="6"/>
    </row>
    <row r="25" spans="2:8" ht="15" thickBot="1" x14ac:dyDescent="0.35">
      <c r="B25" s="15"/>
      <c r="C25" s="16"/>
      <c r="D25" s="16"/>
      <c r="E25" s="16"/>
      <c r="F25" s="16"/>
      <c r="G25" s="16"/>
      <c r="H25" s="17"/>
    </row>
    <row r="28" spans="2:8" x14ac:dyDescent="0.3">
      <c r="B28" s="1" t="s">
        <v>25</v>
      </c>
    </row>
    <row r="29" spans="2:8" ht="15" thickBot="1" x14ac:dyDescent="0.35"/>
    <row r="30" spans="2:8" ht="14.4" customHeight="1" x14ac:dyDescent="0.3">
      <c r="B30" s="73" t="s">
        <v>26</v>
      </c>
      <c r="C30" s="68" t="s">
        <v>17</v>
      </c>
      <c r="D30" s="69"/>
      <c r="E30" s="70"/>
      <c r="F30" s="71" t="s">
        <v>18</v>
      </c>
    </row>
    <row r="31" spans="2:8" ht="58.2" thickBot="1" x14ac:dyDescent="0.35">
      <c r="B31" s="74"/>
      <c r="C31" s="27" t="str">
        <f>B12</f>
        <v>Kotłownia gazowa dzierżawiona od SPK</v>
      </c>
      <c r="D31" s="27" t="str">
        <f>B13</f>
        <v>Inne źródło ciepła - produkcja własna</v>
      </c>
      <c r="E31" s="28" t="s">
        <v>19</v>
      </c>
      <c r="F31" s="72"/>
    </row>
    <row r="32" spans="2:8" x14ac:dyDescent="0.3">
      <c r="B32" s="31"/>
      <c r="E32" s="29"/>
      <c r="F32" s="32"/>
    </row>
    <row r="33" spans="2:7" x14ac:dyDescent="0.3">
      <c r="B33" s="31" t="s">
        <v>27</v>
      </c>
      <c r="C33" s="33">
        <f>ROUND(C12/C9*C5,3)</f>
        <v>0</v>
      </c>
      <c r="D33" s="33">
        <f>ROUND(C13/C9*C5,3)</f>
        <v>0</v>
      </c>
      <c r="E33" s="30">
        <f>C33+D33</f>
        <v>0</v>
      </c>
      <c r="F33" s="34">
        <f>C5-C33-D33</f>
        <v>13.163</v>
      </c>
    </row>
    <row r="34" spans="2:7" x14ac:dyDescent="0.3">
      <c r="B34" s="31"/>
      <c r="E34" s="29"/>
      <c r="F34" s="32"/>
    </row>
    <row r="35" spans="2:7" x14ac:dyDescent="0.3">
      <c r="B35" s="31" t="s">
        <v>23</v>
      </c>
      <c r="E35" s="29"/>
      <c r="F35" s="35"/>
    </row>
    <row r="36" spans="2:7" x14ac:dyDescent="0.3">
      <c r="B36" s="31" t="s">
        <v>24</v>
      </c>
      <c r="E36" s="29"/>
      <c r="F36" s="35"/>
    </row>
    <row r="37" spans="2:7" x14ac:dyDescent="0.3">
      <c r="B37" s="31"/>
      <c r="E37" s="29"/>
      <c r="F37" s="32"/>
    </row>
    <row r="38" spans="2:7" x14ac:dyDescent="0.3">
      <c r="B38" s="31" t="s">
        <v>21</v>
      </c>
      <c r="C38" s="36">
        <v>0.87</v>
      </c>
      <c r="D38" s="36">
        <v>0.83</v>
      </c>
      <c r="E38" s="29"/>
      <c r="F38" s="32"/>
    </row>
    <row r="39" spans="2:7" x14ac:dyDescent="0.3">
      <c r="B39" s="31"/>
      <c r="E39" s="29"/>
      <c r="F39" s="32"/>
    </row>
    <row r="40" spans="2:7" x14ac:dyDescent="0.3">
      <c r="B40" s="31" t="s">
        <v>28</v>
      </c>
      <c r="C40" s="5">
        <f>ROUND(C23/C38,2)</f>
        <v>0</v>
      </c>
      <c r="D40" s="5">
        <f>C24/D38</f>
        <v>0</v>
      </c>
      <c r="E40" s="29"/>
      <c r="F40" s="32"/>
    </row>
    <row r="41" spans="2:7" x14ac:dyDescent="0.3">
      <c r="B41" s="31"/>
      <c r="E41" s="29"/>
      <c r="F41" s="32"/>
    </row>
    <row r="42" spans="2:7" x14ac:dyDescent="0.3">
      <c r="B42" s="31" t="s">
        <v>29</v>
      </c>
      <c r="C42" s="37"/>
      <c r="D42" s="37"/>
      <c r="E42" s="29"/>
      <c r="F42" s="32"/>
    </row>
    <row r="43" spans="2:7" ht="15" thickBot="1" x14ac:dyDescent="0.35">
      <c r="B43" s="38"/>
      <c r="C43" s="16"/>
      <c r="D43" s="16"/>
      <c r="E43" s="39"/>
      <c r="F43" s="40"/>
    </row>
    <row r="46" spans="2:7" x14ac:dyDescent="0.3">
      <c r="B46" s="1" t="s">
        <v>50</v>
      </c>
    </row>
    <row r="47" spans="2:7" ht="15" thickBot="1" x14ac:dyDescent="0.35"/>
    <row r="48" spans="2:7" x14ac:dyDescent="0.3">
      <c r="B48" s="73" t="s">
        <v>51</v>
      </c>
      <c r="C48" s="75" t="s">
        <v>17</v>
      </c>
      <c r="D48" s="75"/>
      <c r="E48" s="75"/>
      <c r="F48" s="76" t="s">
        <v>18</v>
      </c>
      <c r="G48" s="66" t="s">
        <v>20</v>
      </c>
    </row>
    <row r="49" spans="2:7" ht="58.2" thickBot="1" x14ac:dyDescent="0.35">
      <c r="B49" s="74"/>
      <c r="C49" s="48" t="str">
        <f>C31</f>
        <v>Kotłownia gazowa dzierżawiona od SPK</v>
      </c>
      <c r="D49" s="49" t="str">
        <f>D31</f>
        <v>Inne źródło ciepła - produkcja własna</v>
      </c>
      <c r="E49" s="50" t="s">
        <v>19</v>
      </c>
      <c r="F49" s="77"/>
      <c r="G49" s="67"/>
    </row>
    <row r="50" spans="2:7" x14ac:dyDescent="0.3">
      <c r="B50" s="31"/>
      <c r="F50" s="29"/>
      <c r="G50" s="6"/>
    </row>
    <row r="51" spans="2:7" x14ac:dyDescent="0.3">
      <c r="B51" s="51" t="s">
        <v>30</v>
      </c>
      <c r="C51" s="42">
        <f>SUM(C53:C56)</f>
        <v>0</v>
      </c>
      <c r="D51" s="42">
        <f t="shared" ref="D51:G51" si="0">SUM(D53:D56)</f>
        <v>0</v>
      </c>
      <c r="E51" s="42">
        <f t="shared" si="0"/>
        <v>0</v>
      </c>
      <c r="F51" s="47">
        <f t="shared" si="0"/>
        <v>0</v>
      </c>
      <c r="G51" s="52">
        <f t="shared" si="0"/>
        <v>0</v>
      </c>
    </row>
    <row r="52" spans="2:7" x14ac:dyDescent="0.3">
      <c r="B52" s="31"/>
      <c r="C52" s="5"/>
      <c r="D52" s="5"/>
      <c r="E52" s="5"/>
      <c r="F52" s="45"/>
      <c r="G52" s="53"/>
    </row>
    <row r="53" spans="2:7" x14ac:dyDescent="0.3">
      <c r="B53" s="31" t="s">
        <v>31</v>
      </c>
      <c r="C53" s="5">
        <f>C40*C42</f>
        <v>0</v>
      </c>
      <c r="D53" s="5">
        <f>D40*D42</f>
        <v>0</v>
      </c>
      <c r="E53" s="5">
        <f>SUM(C53:D53)</f>
        <v>0</v>
      </c>
      <c r="F53" s="45"/>
      <c r="G53" s="53"/>
    </row>
    <row r="54" spans="2:7" x14ac:dyDescent="0.3">
      <c r="B54" s="31" t="s">
        <v>32</v>
      </c>
      <c r="C54" s="5"/>
      <c r="D54" s="5"/>
      <c r="E54" s="5"/>
      <c r="F54" s="45">
        <f>C14*F36</f>
        <v>0</v>
      </c>
      <c r="G54" s="53"/>
    </row>
    <row r="55" spans="2:7" x14ac:dyDescent="0.3">
      <c r="B55" s="31" t="s">
        <v>34</v>
      </c>
      <c r="C55" s="54"/>
      <c r="D55" s="54"/>
      <c r="E55" s="5">
        <f t="shared" ref="E55:E56" si="1">SUM(C55:D55)</f>
        <v>0</v>
      </c>
      <c r="F55" s="45"/>
      <c r="G55" s="53"/>
    </row>
    <row r="56" spans="2:7" x14ac:dyDescent="0.3">
      <c r="B56" s="31" t="s">
        <v>33</v>
      </c>
      <c r="C56" s="54"/>
      <c r="D56" s="54"/>
      <c r="E56" s="5">
        <f t="shared" si="1"/>
        <v>0</v>
      </c>
      <c r="F56" s="45"/>
      <c r="G56" s="55"/>
    </row>
    <row r="57" spans="2:7" x14ac:dyDescent="0.3">
      <c r="B57" s="31"/>
      <c r="C57" s="5"/>
      <c r="D57" s="5"/>
      <c r="E57" s="5"/>
      <c r="F57" s="45"/>
      <c r="G57" s="53"/>
    </row>
    <row r="58" spans="2:7" x14ac:dyDescent="0.3">
      <c r="B58" s="51" t="s">
        <v>35</v>
      </c>
      <c r="C58" s="42">
        <f>SUM(C60:C65)</f>
        <v>0</v>
      </c>
      <c r="D58" s="42">
        <f t="shared" ref="D58:G58" si="2">SUM(D60:D65)</f>
        <v>0</v>
      </c>
      <c r="E58" s="42">
        <f t="shared" si="2"/>
        <v>0</v>
      </c>
      <c r="F58" s="47">
        <f t="shared" si="2"/>
        <v>0</v>
      </c>
      <c r="G58" s="52">
        <f t="shared" si="2"/>
        <v>0</v>
      </c>
    </row>
    <row r="59" spans="2:7" x14ac:dyDescent="0.3">
      <c r="B59" s="31"/>
      <c r="C59" s="5"/>
      <c r="D59" s="5"/>
      <c r="E59" s="5"/>
      <c r="F59" s="45"/>
      <c r="G59" s="53"/>
    </row>
    <row r="60" spans="2:7" x14ac:dyDescent="0.3">
      <c r="B60" s="31" t="s">
        <v>36</v>
      </c>
      <c r="C60" s="54"/>
      <c r="D60" s="54"/>
      <c r="E60" s="5">
        <f>SUM(C60:D60)</f>
        <v>0</v>
      </c>
      <c r="F60" s="45"/>
      <c r="G60" s="55"/>
    </row>
    <row r="61" spans="2:7" x14ac:dyDescent="0.3">
      <c r="B61" s="31" t="s">
        <v>37</v>
      </c>
      <c r="C61" s="54"/>
      <c r="D61" s="54"/>
      <c r="E61" s="5">
        <f t="shared" ref="E61:E64" si="3">SUM(C61:D61)</f>
        <v>0</v>
      </c>
      <c r="F61" s="45"/>
      <c r="G61" s="55"/>
    </row>
    <row r="62" spans="2:7" x14ac:dyDescent="0.3">
      <c r="B62" s="31" t="s">
        <v>38</v>
      </c>
      <c r="C62" s="54"/>
      <c r="D62" s="54"/>
      <c r="E62" s="5">
        <f t="shared" si="3"/>
        <v>0</v>
      </c>
      <c r="F62" s="45"/>
      <c r="G62" s="55"/>
    </row>
    <row r="63" spans="2:7" x14ac:dyDescent="0.3">
      <c r="B63" s="31" t="s">
        <v>39</v>
      </c>
      <c r="C63" s="54"/>
      <c r="D63" s="54"/>
      <c r="E63" s="5">
        <f t="shared" si="3"/>
        <v>0</v>
      </c>
      <c r="F63" s="45"/>
      <c r="G63" s="55"/>
    </row>
    <row r="64" spans="2:7" x14ac:dyDescent="0.3">
      <c r="B64" s="31" t="s">
        <v>40</v>
      </c>
      <c r="C64" s="54"/>
      <c r="D64" s="54"/>
      <c r="E64" s="5">
        <f t="shared" si="3"/>
        <v>0</v>
      </c>
      <c r="F64" s="45"/>
      <c r="G64" s="55"/>
    </row>
    <row r="65" spans="2:7" x14ac:dyDescent="0.3">
      <c r="B65" s="31" t="s">
        <v>32</v>
      </c>
      <c r="C65" s="5"/>
      <c r="D65" s="5"/>
      <c r="E65" s="5"/>
      <c r="F65" s="45">
        <f>F33*F35</f>
        <v>0</v>
      </c>
      <c r="G65" s="53"/>
    </row>
    <row r="66" spans="2:7" ht="15" thickBot="1" x14ac:dyDescent="0.35">
      <c r="B66" s="31"/>
      <c r="C66" s="5"/>
      <c r="D66" s="5"/>
      <c r="E66" s="5"/>
      <c r="F66" s="45"/>
      <c r="G66" s="53"/>
    </row>
    <row r="67" spans="2:7" ht="15" thickBot="1" x14ac:dyDescent="0.35">
      <c r="B67" s="44" t="s">
        <v>41</v>
      </c>
      <c r="C67" s="20">
        <f>C51+C58</f>
        <v>0</v>
      </c>
      <c r="D67" s="20">
        <f t="shared" ref="D67:G67" si="4">D51+D58</f>
        <v>0</v>
      </c>
      <c r="E67" s="20">
        <f t="shared" si="4"/>
        <v>0</v>
      </c>
      <c r="F67" s="46">
        <f t="shared" si="4"/>
        <v>0</v>
      </c>
      <c r="G67" s="41">
        <f t="shared" si="4"/>
        <v>0</v>
      </c>
    </row>
    <row r="68" spans="2:7" x14ac:dyDescent="0.3">
      <c r="B68" s="31"/>
      <c r="C68" s="5"/>
      <c r="D68" s="5"/>
      <c r="E68" s="5"/>
      <c r="F68" s="45"/>
      <c r="G68" s="53"/>
    </row>
    <row r="69" spans="2:7" x14ac:dyDescent="0.3">
      <c r="B69" s="31" t="s">
        <v>42</v>
      </c>
      <c r="C69" s="54"/>
      <c r="D69" s="54"/>
      <c r="E69" s="5">
        <f t="shared" ref="E69" si="5">SUM(C69:D69)</f>
        <v>0</v>
      </c>
      <c r="F69" s="45"/>
      <c r="G69" s="55"/>
    </row>
    <row r="70" spans="2:7" x14ac:dyDescent="0.3">
      <c r="B70" s="31"/>
      <c r="C70" s="5"/>
      <c r="D70" s="5"/>
      <c r="E70" s="5"/>
      <c r="F70" s="45"/>
      <c r="G70" s="53"/>
    </row>
    <row r="71" spans="2:7" x14ac:dyDescent="0.3">
      <c r="B71" s="51" t="s">
        <v>43</v>
      </c>
      <c r="C71" s="42">
        <f>C67+C69</f>
        <v>0</v>
      </c>
      <c r="D71" s="42">
        <f t="shared" ref="D71:G71" si="6">D67+D69</f>
        <v>0</v>
      </c>
      <c r="E71" s="42">
        <f t="shared" si="6"/>
        <v>0</v>
      </c>
      <c r="F71" s="47">
        <f t="shared" si="6"/>
        <v>0</v>
      </c>
      <c r="G71" s="52">
        <f t="shared" si="6"/>
        <v>0</v>
      </c>
    </row>
    <row r="72" spans="2:7" x14ac:dyDescent="0.3">
      <c r="B72" s="31"/>
      <c r="C72" s="5"/>
      <c r="D72" s="5"/>
      <c r="E72" s="5"/>
      <c r="F72" s="45"/>
      <c r="G72" s="53"/>
    </row>
    <row r="73" spans="2:7" ht="43.2" x14ac:dyDescent="0.3">
      <c r="B73" s="56" t="s">
        <v>44</v>
      </c>
      <c r="C73" s="43"/>
      <c r="D73" s="43"/>
      <c r="E73" s="42">
        <f t="shared" ref="E73" si="7">SUM(C73:D73)</f>
        <v>0</v>
      </c>
      <c r="F73" s="47"/>
      <c r="G73" s="57"/>
    </row>
    <row r="74" spans="2:7" ht="15" thickBot="1" x14ac:dyDescent="0.35">
      <c r="B74" s="31"/>
      <c r="C74" s="5"/>
      <c r="D74" s="5"/>
      <c r="E74" s="5"/>
      <c r="F74" s="45"/>
      <c r="G74" s="53"/>
    </row>
    <row r="75" spans="2:7" ht="15" thickBot="1" x14ac:dyDescent="0.35">
      <c r="B75" s="44" t="s">
        <v>45</v>
      </c>
      <c r="C75" s="20">
        <f>C73+C71</f>
        <v>0</v>
      </c>
      <c r="D75" s="20">
        <f t="shared" ref="D75:F75" si="8">D73+D71</f>
        <v>0</v>
      </c>
      <c r="E75" s="20">
        <f t="shared" si="8"/>
        <v>0</v>
      </c>
      <c r="F75" s="46">
        <f t="shared" si="8"/>
        <v>0</v>
      </c>
      <c r="G75" s="41">
        <f>G73+G71+G82</f>
        <v>0</v>
      </c>
    </row>
    <row r="76" spans="2:7" x14ac:dyDescent="0.3">
      <c r="B76" s="31"/>
      <c r="F76" s="29"/>
      <c r="G76" s="6"/>
    </row>
    <row r="77" spans="2:7" x14ac:dyDescent="0.3">
      <c r="B77" s="61" t="s">
        <v>46</v>
      </c>
      <c r="C77" s="62"/>
      <c r="D77" s="62"/>
      <c r="E77" s="63"/>
      <c r="F77" s="64"/>
      <c r="G77" s="65"/>
    </row>
    <row r="78" spans="2:7" x14ac:dyDescent="0.3">
      <c r="B78" s="31"/>
      <c r="F78" s="29"/>
      <c r="G78" s="6"/>
    </row>
    <row r="79" spans="2:7" x14ac:dyDescent="0.3">
      <c r="B79" s="31" t="s">
        <v>47</v>
      </c>
      <c r="C79" s="5">
        <f>ROUND(IF(C33=0,0,C75*C77/C33),2)</f>
        <v>0</v>
      </c>
      <c r="D79" s="5">
        <f>ROUND(IF(D33=0,0,D75*D77/D33),2)</f>
        <v>0</v>
      </c>
      <c r="E79" s="5"/>
      <c r="F79" s="45"/>
      <c r="G79" s="53">
        <f>ROUND(G75*G77/C5,2)</f>
        <v>0</v>
      </c>
    </row>
    <row r="80" spans="2:7" x14ac:dyDescent="0.3">
      <c r="B80" s="31" t="s">
        <v>48</v>
      </c>
      <c r="C80" s="5">
        <f>ROUND(IF(C12=0,0,C75*(1-C77)/C12),2)</f>
        <v>0</v>
      </c>
      <c r="D80" s="5">
        <f>ROUND(IF(C13=0,0,D75*(1-D77)/C13),2)</f>
        <v>0</v>
      </c>
      <c r="E80" s="5"/>
      <c r="F80" s="45"/>
      <c r="G80" s="53">
        <f>G75*(1-G77)/C7</f>
        <v>0</v>
      </c>
    </row>
    <row r="81" spans="2:9" x14ac:dyDescent="0.3">
      <c r="B81" s="31"/>
      <c r="F81" s="29"/>
      <c r="G81" s="6"/>
    </row>
    <row r="82" spans="2:9" x14ac:dyDescent="0.3">
      <c r="B82" s="51" t="s">
        <v>49</v>
      </c>
      <c r="C82" s="42">
        <f>-(C80*C8*C9*D12)</f>
        <v>0</v>
      </c>
      <c r="D82" s="42">
        <f>-(C8*C9*D13*D80)</f>
        <v>0</v>
      </c>
      <c r="E82" s="42">
        <f>SUM(C82:D82)</f>
        <v>0</v>
      </c>
      <c r="F82" s="47">
        <f>-F54*C8</f>
        <v>0</v>
      </c>
      <c r="G82" s="52">
        <f>-F82-E82</f>
        <v>0</v>
      </c>
    </row>
    <row r="83" spans="2:9" ht="15" thickBot="1" x14ac:dyDescent="0.35">
      <c r="B83" s="38"/>
      <c r="C83" s="16"/>
      <c r="D83" s="16"/>
      <c r="E83" s="16"/>
      <c r="F83" s="39"/>
      <c r="G83" s="17"/>
    </row>
    <row r="86" spans="2:9" x14ac:dyDescent="0.3">
      <c r="B86" s="1" t="s">
        <v>52</v>
      </c>
    </row>
    <row r="87" spans="2:9" ht="15" thickBot="1" x14ac:dyDescent="0.35"/>
    <row r="88" spans="2:9" x14ac:dyDescent="0.3">
      <c r="B88" s="73" t="s">
        <v>57</v>
      </c>
      <c r="C88" s="75" t="s">
        <v>53</v>
      </c>
      <c r="D88" s="75"/>
      <c r="E88" s="75"/>
      <c r="F88" s="78" t="s">
        <v>54</v>
      </c>
      <c r="G88" s="80" t="s">
        <v>55</v>
      </c>
      <c r="H88" s="80" t="s">
        <v>58</v>
      </c>
      <c r="I88" s="66" t="s">
        <v>56</v>
      </c>
    </row>
    <row r="89" spans="2:9" ht="58.2" thickBot="1" x14ac:dyDescent="0.35">
      <c r="B89" s="74"/>
      <c r="C89" s="48" t="str">
        <f>C49</f>
        <v>Kotłownia gazowa dzierżawiona od SPK</v>
      </c>
      <c r="D89" s="49" t="str">
        <f>D49</f>
        <v>Inne źródło ciepła - produkcja własna</v>
      </c>
      <c r="E89" s="58" t="s">
        <v>19</v>
      </c>
      <c r="F89" s="79"/>
      <c r="G89" s="81"/>
      <c r="H89" s="81"/>
      <c r="I89" s="67"/>
    </row>
    <row r="90" spans="2:9" x14ac:dyDescent="0.3">
      <c r="B90" s="31"/>
      <c r="E90" s="29"/>
      <c r="G90" s="31"/>
      <c r="H90" s="31"/>
      <c r="I90" s="6"/>
    </row>
    <row r="91" spans="2:9" x14ac:dyDescent="0.3">
      <c r="B91" s="31" t="s">
        <v>60</v>
      </c>
      <c r="C91" s="5">
        <f>C79</f>
        <v>0</v>
      </c>
      <c r="D91" s="5">
        <f>D79</f>
        <v>0</v>
      </c>
      <c r="E91" s="45" t="e">
        <f>ROUND(C91*C33/E33+D91*D33/E33,2)</f>
        <v>#DIV/0!</v>
      </c>
      <c r="F91" s="5">
        <f>F35</f>
        <v>0</v>
      </c>
      <c r="G91" s="59" t="e">
        <f>E91*E33/C5+F91*F33/C5</f>
        <v>#DIV/0!</v>
      </c>
      <c r="H91" s="59">
        <f>G79</f>
        <v>0</v>
      </c>
      <c r="I91" s="53" t="e">
        <f>G91+H91</f>
        <v>#DIV/0!</v>
      </c>
    </row>
    <row r="92" spans="2:9" x14ac:dyDescent="0.3">
      <c r="B92" s="31"/>
      <c r="C92" s="5"/>
      <c r="D92" s="5"/>
      <c r="E92" s="45"/>
      <c r="F92" s="5"/>
      <c r="G92" s="59"/>
      <c r="H92" s="59"/>
      <c r="I92" s="53"/>
    </row>
    <row r="93" spans="2:9" x14ac:dyDescent="0.3">
      <c r="B93" s="31" t="s">
        <v>61</v>
      </c>
      <c r="C93" s="5">
        <f>C80</f>
        <v>0</v>
      </c>
      <c r="D93" s="5">
        <f>D80</f>
        <v>0</v>
      </c>
      <c r="E93" s="45" t="e">
        <f>ROUND(C93*C12/(C12+C13)+D93*C13/(C12+C13),2)</f>
        <v>#DIV/0!</v>
      </c>
      <c r="F93" s="5">
        <f>F36</f>
        <v>0</v>
      </c>
      <c r="G93" s="59" t="e">
        <f>ROUND(E93*(C12+C13)/C9+C14/C9*F93,2)</f>
        <v>#DIV/0!</v>
      </c>
      <c r="H93" s="59">
        <f>G80</f>
        <v>0</v>
      </c>
      <c r="I93" s="53" t="e">
        <f>G93+H93</f>
        <v>#DIV/0!</v>
      </c>
    </row>
    <row r="94" spans="2:9" ht="15" thickBot="1" x14ac:dyDescent="0.35">
      <c r="B94" s="31"/>
      <c r="C94" s="5"/>
      <c r="D94" s="5"/>
      <c r="E94" s="45"/>
      <c r="F94" s="5"/>
      <c r="G94" s="59"/>
      <c r="H94" s="59"/>
      <c r="I94" s="53"/>
    </row>
    <row r="95" spans="2:9" ht="15" thickBot="1" x14ac:dyDescent="0.35">
      <c r="B95" s="44" t="s">
        <v>59</v>
      </c>
      <c r="C95" s="20" t="e">
        <f>(C91*C33+C93*C7*D12)/(C7*D12)</f>
        <v>#DIV/0!</v>
      </c>
      <c r="D95" s="20" t="e">
        <f>(D91*D33+D93*C7*D13)/(C7*D13)</f>
        <v>#DIV/0!</v>
      </c>
      <c r="E95" s="46" t="e">
        <f>(E91*E33+E93*(D12+D13)*C7)/((D12+D13)*C7)</f>
        <v>#DIV/0!</v>
      </c>
      <c r="F95" s="20">
        <f>IF(D14=0,0,(F91*F33+C7*D14*F93)/(C7*D14))</f>
        <v>0</v>
      </c>
      <c r="G95" s="60" t="e">
        <f>(G91*C5+C7*G93)/C7</f>
        <v>#DIV/0!</v>
      </c>
      <c r="H95" s="60">
        <f>(H91*C5+C7*H93)/C7</f>
        <v>0</v>
      </c>
      <c r="I95" s="41" t="e">
        <f>(I91*C5+I93*C7)/C7</f>
        <v>#DIV/0!</v>
      </c>
    </row>
    <row r="96" spans="2:9" ht="15" thickBot="1" x14ac:dyDescent="0.35">
      <c r="B96" s="38"/>
      <c r="C96" s="16"/>
      <c r="D96" s="16"/>
      <c r="E96" s="39"/>
      <c r="F96" s="16"/>
      <c r="G96" s="38"/>
      <c r="H96" s="38"/>
      <c r="I96" s="17"/>
    </row>
  </sheetData>
  <mergeCells count="13">
    <mergeCell ref="I88:I89"/>
    <mergeCell ref="C30:E30"/>
    <mergeCell ref="F30:F31"/>
    <mergeCell ref="B30:B31"/>
    <mergeCell ref="B48:B49"/>
    <mergeCell ref="C48:E48"/>
    <mergeCell ref="F48:F49"/>
    <mergeCell ref="G48:G49"/>
    <mergeCell ref="B88:B89"/>
    <mergeCell ref="C88:E88"/>
    <mergeCell ref="F88:F89"/>
    <mergeCell ref="H88:H89"/>
    <mergeCell ref="G88:G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Sadowski</dc:creator>
  <cp:lastModifiedBy>SPK Sp. z o.o.</cp:lastModifiedBy>
  <dcterms:created xsi:type="dcterms:W3CDTF">2025-04-28T13:24:31Z</dcterms:created>
  <dcterms:modified xsi:type="dcterms:W3CDTF">2025-05-15T08:45:35Z</dcterms:modified>
</cp:coreProperties>
</file>